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1080" yWindow="1380" windowWidth="19095" windowHeight="6510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31" i="1"/>
  <c r="L31"/>
  <c r="K31"/>
  <c r="J31"/>
  <c r="I31"/>
  <c r="H31"/>
  <c r="N31" s="1"/>
  <c r="M28"/>
  <c r="L28"/>
  <c r="K28"/>
  <c r="J28"/>
  <c r="N28" s="1"/>
  <c r="I28"/>
  <c r="H28"/>
  <c r="M25"/>
  <c r="L25"/>
  <c r="K25"/>
  <c r="J25"/>
  <c r="N25" s="1"/>
  <c r="I25"/>
  <c r="H25"/>
  <c r="M23"/>
  <c r="L23"/>
  <c r="K23"/>
  <c r="J23"/>
  <c r="I23"/>
  <c r="H23"/>
  <c r="N23" s="1"/>
  <c r="M22"/>
  <c r="L22"/>
  <c r="K22"/>
  <c r="J22"/>
  <c r="I22"/>
  <c r="H22"/>
  <c r="N22" s="1"/>
  <c r="M18"/>
  <c r="L18"/>
  <c r="K18"/>
  <c r="J18"/>
  <c r="N18" s="1"/>
  <c r="I18"/>
  <c r="H18"/>
  <c r="M16"/>
  <c r="L16"/>
  <c r="K16"/>
  <c r="J16"/>
  <c r="N16" s="1"/>
  <c r="I16"/>
  <c r="H16"/>
  <c r="M14"/>
  <c r="M32" s="1"/>
  <c r="L14"/>
  <c r="K14"/>
  <c r="J14"/>
  <c r="I14"/>
  <c r="I32" s="1"/>
  <c r="H14"/>
  <c r="N14" s="1"/>
  <c r="M10"/>
  <c r="L10"/>
  <c r="L32" s="1"/>
  <c r="K10"/>
  <c r="J10"/>
  <c r="I10"/>
  <c r="H10"/>
  <c r="N10" s="1"/>
  <c r="M7"/>
  <c r="L7"/>
  <c r="K7"/>
  <c r="J7"/>
  <c r="N7" s="1"/>
  <c r="I7"/>
  <c r="H7"/>
  <c r="M6"/>
  <c r="L6"/>
  <c r="K6"/>
  <c r="K32" s="1"/>
  <c r="J6"/>
  <c r="N6" s="1"/>
  <c r="I6"/>
  <c r="H6"/>
  <c r="N32" l="1"/>
  <c r="J32"/>
  <c r="H32"/>
</calcChain>
</file>

<file path=xl/sharedStrings.xml><?xml version="1.0" encoding="utf-8"?>
<sst xmlns="http://schemas.openxmlformats.org/spreadsheetml/2006/main" count="87" uniqueCount="84">
  <si>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</si>
  <si>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</si>
  <si>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</si>
  <si>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</si>
  <si>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</si>
  <si>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</si>
  <si>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</si>
  <si>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</si>
  <si>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</si>
  <si>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</si>
  <si>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</si>
  <si>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</si>
  <si>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</si>
  <si>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</si>
  <si>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9 Мая д.5</t>
  </si>
  <si>
    <t>Дата изменения:</t>
  </si>
  <si>
    <t>21.03.2022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</si>
  <si>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</si>
  <si>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</si>
  <si>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</si>
  <si>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</si>
  <si>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</si>
  <si>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</si>
  <si>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</si>
  <si>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</si>
  <si>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1.1.7.4</t>
  </si>
  <si>
    <t>Замена выключателей</t>
  </si>
  <si>
    <t>1.6</t>
  </si>
  <si>
    <t>Полы</t>
  </si>
  <si>
    <t>1.6.1</t>
  </si>
  <si>
    <t>Устранение  повреждений  полов в  местах  общего  пользования  многоквартирного дома</t>
  </si>
  <si>
    <t>1.6.1.1</t>
  </si>
  <si>
    <t>Заделка выбоин в цементных полах</t>
  </si>
  <si>
    <t>кв.м.</t>
  </si>
  <si>
    <t>2.1</t>
  </si>
  <si>
    <t>Система теплоснабжения</t>
  </si>
  <si>
    <t>2.1.8</t>
  </si>
  <si>
    <t>Ремонт  насосов,  магистральной запорной арматуры,  автоматических устройств</t>
  </si>
  <si>
    <t>2.1.8.8</t>
  </si>
  <si>
    <t>Смена вентиля</t>
  </si>
  <si>
    <t>2.1.8.8.1</t>
  </si>
  <si>
    <t>Смена вентиля диаметром до 25 мм</t>
  </si>
  <si>
    <t>100 вентилей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</si>
  <si>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</si>
  <si>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</si>
  <si>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</si>
  <si>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</si>
  <si>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</si>
  <si>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2.5</t>
  </si>
  <si>
    <t>Внутридомовое электро-, радио- и телеоборудование</t>
  </si>
  <si>
    <t>2.5.4</t>
  </si>
  <si>
    <t>Ремонт, замена  внутридомовых электрических сетей</t>
  </si>
  <si>
    <t>1000 пог.м.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</si>
  <si>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</si>
  <si>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</si>
  <si>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</si>
  <si>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</si>
  <si>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</si>
  <si>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</si>
  <si>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</si>
  <si>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</si>
  <si>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</si>
  <si>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</si>
  <si>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</si>
  <si>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</si>
  <si>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</si>
  <si>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</si>
  <si>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</si>
  <si>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</si>
  <si>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3.1</t>
  </si>
  <si>
    <t>Работы по санитарному содержанию помещений общего пользования, системы мусороудаления и фасадов</t>
  </si>
  <si>
    <t>3.1.13</t>
  </si>
  <si>
    <t>Содержание и ремонт информационных щитов</t>
  </si>
  <si>
    <t>3.1.13.2</t>
  </si>
  <si>
    <t>Замена полотна из металла информационного щита</t>
  </si>
  <si>
    <t>щит</t>
  </si>
  <si>
    <t>3.3</t>
  </si>
  <si>
    <t>Ремонт и установка объектов благоустройства придомовой территории</t>
  </si>
  <si>
    <t>3.3.1</t>
  </si>
  <si>
    <t>Ремонт  объектов  внешнего  благоустройства</t>
  </si>
  <si>
    <t>3.3.1.2</t>
  </si>
  <si>
    <t>Покраска ограждений газона</t>
  </si>
  <si>
    <t>пог.м.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</si>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</sst>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2"/>
  <sheetViews>
    <sheetView tabSelected="1" workbookViewId="0">
      <pane ySplit="1" topLeftCell="A2" activePane="bottomLeft" state="frozen"/>
      <selection pane="bottomLeft" activeCell="K23" sqref="K23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0.17</v>
      </c>
      <c r="G6" s="24">
        <v>1</v>
      </c>
      <c r="H6" s="25">
        <f>F6 * G6 * 1717.8024</f>
        <v>292.026408</v>
      </c>
      <c r="I6" s="25">
        <f>F6 * G6 * 2684.13</f>
        <v>456.30210000000005</v>
      </c>
      <c r="J6" s="25">
        <f>F6 * G6 * 0</f>
        <v>0</v>
      </c>
      <c r="K6" s="25">
        <f>F6 * G6 * 1635.347885</f>
        <v>278.00914045000002</v>
      </c>
      <c r="L6" s="25">
        <f>F6 * G6 * 673.178701</f>
        <v>114.44037917000001</v>
      </c>
      <c r="M6" s="25">
        <f>F6 * G6 * 343.56048</f>
        <v>58.405281600000002</v>
      </c>
      <c r="N6" s="26">
        <f>SUM(H6:M6)</f>
        <v>1199.18330922</v>
      </c>
    </row>
    <row r="7" spans="1:14">
      <c r="B7" s="20">
        <v>2</v>
      </c>
      <c r="C7" s="21" t="s">
        <v>25</v>
      </c>
      <c r="D7" s="22" t="s">
        <v>26</v>
      </c>
      <c r="E7" s="22" t="s">
        <v>24</v>
      </c>
      <c r="F7" s="23">
        <v>0.01</v>
      </c>
      <c r="G7" s="24">
        <v>1</v>
      </c>
      <c r="H7" s="25">
        <f>F7 * G7 * 6204.4968</f>
        <v>62.044967999999997</v>
      </c>
      <c r="I7" s="25">
        <f>F7 * G7 * 3338.46</f>
        <v>33.384599999999999</v>
      </c>
      <c r="J7" s="25">
        <f>F7 * G7 * 0</f>
        <v>0</v>
      </c>
      <c r="K7" s="25">
        <f>F7 * G7 * 5906.68095399999</f>
        <v>59.066809539999902</v>
      </c>
      <c r="L7" s="25">
        <f>F7 * G7 * 1760.851666</f>
        <v>17.608516659999999</v>
      </c>
      <c r="M7" s="25">
        <f>F7 * G7 * 1240.89936</f>
        <v>12.408993599999999</v>
      </c>
      <c r="N7" s="26">
        <f>SUM(H7:M7)</f>
        <v>184.51388779999988</v>
      </c>
    </row>
    <row r="8" spans="1:14" s="14" customFormat="1" ht="15">
      <c r="B8" s="15"/>
      <c r="C8" s="16" t="s">
        <v>27</v>
      </c>
      <c r="D8" s="33" t="s">
        <v>28</v>
      </c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s="17" customFormat="1" ht="12.75">
      <c r="B9" s="18"/>
      <c r="C9" s="19" t="s">
        <v>29</v>
      </c>
      <c r="D9" s="34" t="s">
        <v>30</v>
      </c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>
      <c r="B10" s="20">
        <v>3</v>
      </c>
      <c r="C10" s="21" t="s">
        <v>31</v>
      </c>
      <c r="D10" s="22" t="s">
        <v>32</v>
      </c>
      <c r="E10" s="22" t="s">
        <v>33</v>
      </c>
      <c r="F10" s="23">
        <v>1.5</v>
      </c>
      <c r="G10" s="24">
        <v>1</v>
      </c>
      <c r="H10" s="25">
        <f>F10 * G10 * 229.8468</f>
        <v>344.77019999999999</v>
      </c>
      <c r="I10" s="25">
        <f>F10 * G10 * 86.225496</f>
        <v>129.338244</v>
      </c>
      <c r="J10" s="25">
        <f>F10 * G10 * 0</f>
        <v>0</v>
      </c>
      <c r="K10" s="25">
        <f>F10 * G10 * 218.814154</f>
        <v>328.22123099999999</v>
      </c>
      <c r="L10" s="25">
        <f>F10 * G10 * 61.280288</f>
        <v>91.920432000000005</v>
      </c>
      <c r="M10" s="25">
        <f>F10 * G10 * 45.96936</f>
        <v>68.954040000000006</v>
      </c>
      <c r="N10" s="26">
        <f>SUM(H10:M10)</f>
        <v>963.20414699999992</v>
      </c>
    </row>
    <row r="11" spans="1:14" s="14" customFormat="1" ht="15">
      <c r="B11" s="15"/>
      <c r="C11" s="16" t="s">
        <v>34</v>
      </c>
      <c r="D11" s="33" t="s">
        <v>35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s="17" customFormat="1" ht="12.75">
      <c r="B12" s="18"/>
      <c r="C12" s="19" t="s">
        <v>36</v>
      </c>
      <c r="D12" s="34" t="s">
        <v>37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 s="17" customFormat="1" ht="12.75">
      <c r="B13" s="18"/>
      <c r="C13" s="19" t="s">
        <v>38</v>
      </c>
      <c r="D13" s="35" t="s">
        <v>39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14">
      <c r="B14" s="20">
        <v>4</v>
      </c>
      <c r="C14" s="21" t="s">
        <v>40</v>
      </c>
      <c r="D14" s="22" t="s">
        <v>41</v>
      </c>
      <c r="E14" s="22" t="s">
        <v>42</v>
      </c>
      <c r="F14" s="23">
        <v>0.02</v>
      </c>
      <c r="G14" s="24">
        <v>1</v>
      </c>
      <c r="H14" s="25">
        <f>F14 * G14 * 14193.504</f>
        <v>283.87008000000003</v>
      </c>
      <c r="I14" s="25">
        <f>F14 * G14 * 11401.039579</f>
        <v>228.02079158000001</v>
      </c>
      <c r="J14" s="25">
        <f>F14 * G14 * 0</f>
        <v>0</v>
      </c>
      <c r="K14" s="25">
        <f>F14 * G14 * 13512.2158079999</f>
        <v>270.24431615999799</v>
      </c>
      <c r="L14" s="25">
        <f>F14 * G14 * 4425.24605</f>
        <v>88.504920999999996</v>
      </c>
      <c r="M14" s="25">
        <f>F14 * G14 * 2838.7008</f>
        <v>56.774016000000003</v>
      </c>
      <c r="N14" s="26">
        <f>SUM(H14:M14)</f>
        <v>927.41412473999799</v>
      </c>
    </row>
    <row r="15" spans="1:14" s="14" customFormat="1" ht="15">
      <c r="B15" s="15"/>
      <c r="C15" s="16" t="s">
        <v>43</v>
      </c>
      <c r="D15" s="33" t="s">
        <v>44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1:14" ht="25.5">
      <c r="B16" s="20">
        <v>5</v>
      </c>
      <c r="C16" s="21" t="s">
        <v>45</v>
      </c>
      <c r="D16" s="22" t="s">
        <v>46</v>
      </c>
      <c r="E16" s="22" t="s">
        <v>47</v>
      </c>
      <c r="F16" s="23">
        <v>0.15</v>
      </c>
      <c r="G16" s="24">
        <v>1</v>
      </c>
      <c r="H16" s="25">
        <f>F16 * G16 * 2443.6344</f>
        <v>366.54515999999995</v>
      </c>
      <c r="I16" s="25">
        <f>F16 * G16 * 600.324723</f>
        <v>90.048708449999992</v>
      </c>
      <c r="J16" s="25">
        <f>F16 * G16 * 0</f>
        <v>0</v>
      </c>
      <c r="K16" s="25">
        <f>F16 * G16 * 2326.339949</f>
        <v>348.95099235000004</v>
      </c>
      <c r="L16" s="25">
        <f>F16 * G16 * 618.127237999999</f>
        <v>92.719085699999852</v>
      </c>
      <c r="M16" s="25">
        <f>F16 * G16 * 488.72688</f>
        <v>73.309032000000002</v>
      </c>
      <c r="N16" s="26">
        <f>SUM(H16:M16)</f>
        <v>971.57297849999975</v>
      </c>
    </row>
    <row r="17" spans="2:14" s="14" customFormat="1" ht="15">
      <c r="B17" s="15"/>
      <c r="C17" s="16" t="s">
        <v>48</v>
      </c>
      <c r="D17" s="33" t="s">
        <v>49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2:14">
      <c r="B18" s="20">
        <v>6</v>
      </c>
      <c r="C18" s="21" t="s">
        <v>50</v>
      </c>
      <c r="D18" s="22" t="s">
        <v>51</v>
      </c>
      <c r="E18" s="22" t="s">
        <v>52</v>
      </c>
      <c r="F18" s="23">
        <v>0.02</v>
      </c>
      <c r="G18" s="24">
        <v>1</v>
      </c>
      <c r="H18" s="25">
        <f>F18 * G18 * 48388.8</f>
        <v>967.77600000000007</v>
      </c>
      <c r="I18" s="25">
        <f>F18 * G18 * 59115.7592339999</f>
        <v>1182.3151846799999</v>
      </c>
      <c r="J18" s="25">
        <f>F18 * G18 * 0</f>
        <v>0</v>
      </c>
      <c r="K18" s="25">
        <f>F18 * G18 * 46066.1376</f>
        <v>921.32275200000004</v>
      </c>
      <c r="L18" s="25">
        <f>F18 * G18 * 17222.712196</f>
        <v>344.45424392000001</v>
      </c>
      <c r="M18" s="25">
        <f>F18 * G18 * 9677.76</f>
        <v>193.55520000000001</v>
      </c>
      <c r="N18" s="26">
        <f>SUM(H18:M18)</f>
        <v>3609.4233806000002</v>
      </c>
    </row>
    <row r="19" spans="2:14" s="14" customFormat="1" ht="15">
      <c r="B19" s="15"/>
      <c r="C19" s="16" t="s">
        <v>53</v>
      </c>
      <c r="D19" s="33" t="s">
        <v>54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2:14" s="17" customFormat="1" ht="12.75">
      <c r="B20" s="18"/>
      <c r="C20" s="19" t="s">
        <v>55</v>
      </c>
      <c r="D20" s="34" t="s">
        <v>56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1" spans="2:14" s="17" customFormat="1" ht="12.75">
      <c r="B21" s="18"/>
      <c r="C21" s="19" t="s">
        <v>57</v>
      </c>
      <c r="D21" s="35" t="s">
        <v>58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 ht="25.5">
      <c r="B22" s="20">
        <v>7</v>
      </c>
      <c r="C22" s="21" t="s">
        <v>59</v>
      </c>
      <c r="D22" s="22" t="s">
        <v>60</v>
      </c>
      <c r="E22" s="22" t="s">
        <v>61</v>
      </c>
      <c r="F22" s="23">
        <v>9.6</v>
      </c>
      <c r="G22" s="24">
        <v>1</v>
      </c>
      <c r="H22" s="25">
        <f>F22 * G22 * 950.793</f>
        <v>9127.612799999999</v>
      </c>
      <c r="I22" s="25">
        <f>F22 * G22 * 7.170829</f>
        <v>68.8399584</v>
      </c>
      <c r="J22" s="25">
        <f>F22 * G22 * 0</f>
        <v>0</v>
      </c>
      <c r="K22" s="25">
        <f>F22 * G22 * 905.154935999999</f>
        <v>8689.4873855999904</v>
      </c>
      <c r="L22" s="25">
        <f>F22 * G22 * 216.620762</f>
        <v>2079.5593152000001</v>
      </c>
      <c r="M22" s="25">
        <f>F22 * G22 * 190.1586</f>
        <v>1825.5225600000001</v>
      </c>
      <c r="N22" s="26">
        <f>SUM(H22:M22)</f>
        <v>21791.022019199991</v>
      </c>
    </row>
    <row r="23" spans="2:14" ht="25.5">
      <c r="B23" s="20">
        <v>8</v>
      </c>
      <c r="C23" s="21" t="s">
        <v>62</v>
      </c>
      <c r="D23" s="22" t="s">
        <v>63</v>
      </c>
      <c r="E23" s="22" t="s">
        <v>61</v>
      </c>
      <c r="F23" s="23">
        <v>9.6</v>
      </c>
      <c r="G23" s="24">
        <v>1</v>
      </c>
      <c r="H23" s="25">
        <f>F23 * G23 * 400.009997</f>
        <v>3840.0959711999999</v>
      </c>
      <c r="I23" s="25">
        <f>F23 * G23 * 0</f>
        <v>0</v>
      </c>
      <c r="J23" s="25">
        <f>F23 * G23 * 68.046825</f>
        <v>653.24951999999996</v>
      </c>
      <c r="K23" s="25">
        <f>F23 * G23 * 380.809517</f>
        <v>3655.7713632</v>
      </c>
      <c r="L23" s="25">
        <f>F23 * G23 * 97.99561</f>
        <v>940.75785599999995</v>
      </c>
      <c r="M23" s="25">
        <f>F23 * G23 * 80.001999</f>
        <v>768.01919039999996</v>
      </c>
      <c r="N23" s="26">
        <f>SUM(H23:M23)</f>
        <v>9857.8939007999998</v>
      </c>
    </row>
    <row r="24" spans="2:14" s="17" customFormat="1" ht="12.75">
      <c r="B24" s="18"/>
      <c r="C24" s="19" t="s">
        <v>64</v>
      </c>
      <c r="D24" s="35" t="s">
        <v>65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2:14" ht="25.5">
      <c r="B25" s="20">
        <v>9</v>
      </c>
      <c r="C25" s="21" t="s">
        <v>66</v>
      </c>
      <c r="D25" s="22" t="s">
        <v>67</v>
      </c>
      <c r="E25" s="22" t="s">
        <v>68</v>
      </c>
      <c r="F25" s="23">
        <v>28.8</v>
      </c>
      <c r="G25" s="24">
        <v>1</v>
      </c>
      <c r="H25" s="25">
        <f>F25 * G25 * 223.97976</f>
        <v>6450.617088</v>
      </c>
      <c r="I25" s="25">
        <f>F25 * G25 * 0</f>
        <v>0</v>
      </c>
      <c r="J25" s="25">
        <f>F25 * G25 * 0</f>
        <v>0</v>
      </c>
      <c r="K25" s="25">
        <f>F25 * G25 * 213.228732</f>
        <v>6140.9874816000001</v>
      </c>
      <c r="L25" s="25">
        <f>F25 * G25 * 50.8514689999999</f>
        <v>1464.5223071999972</v>
      </c>
      <c r="M25" s="25">
        <f>F25 * G25 * 44.795952</f>
        <v>1290.1234176</v>
      </c>
      <c r="N25" s="26">
        <f>SUM(H25:M25)</f>
        <v>15346.250294399997</v>
      </c>
    </row>
    <row r="26" spans="2:14" s="14" customFormat="1" ht="15">
      <c r="B26" s="15"/>
      <c r="C26" s="16" t="s">
        <v>69</v>
      </c>
      <c r="D26" s="33" t="s">
        <v>70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2:14" s="17" customFormat="1" ht="12.75">
      <c r="B27" s="18"/>
      <c r="C27" s="19" t="s">
        <v>71</v>
      </c>
      <c r="D27" s="34" t="s">
        <v>72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</row>
    <row r="28" spans="2:14">
      <c r="B28" s="20">
        <v>10</v>
      </c>
      <c r="C28" s="21" t="s">
        <v>73</v>
      </c>
      <c r="D28" s="22" t="s">
        <v>74</v>
      </c>
      <c r="E28" s="22" t="s">
        <v>75</v>
      </c>
      <c r="F28" s="23">
        <v>1</v>
      </c>
      <c r="G28" s="24">
        <v>1</v>
      </c>
      <c r="H28" s="25">
        <f>F28 * G28 * 1274.737224</f>
        <v>1274.737224</v>
      </c>
      <c r="I28" s="25">
        <f>F28 * G28 * 193.237014</f>
        <v>193.23701399999999</v>
      </c>
      <c r="J28" s="25">
        <f>F28 * G28 * 6.013238</f>
        <v>6.0132380000000003</v>
      </c>
      <c r="K28" s="25">
        <f>F28 * G28 * 1213.549838</f>
        <v>1213.5498379999999</v>
      </c>
      <c r="L28" s="25">
        <f>F28 * G28 * 310.432142</f>
        <v>310.432142</v>
      </c>
      <c r="M28" s="25">
        <f>F28 * G28 * 254.947445</f>
        <v>254.94744499999999</v>
      </c>
      <c r="N28" s="26">
        <f>SUM(H28:M28)</f>
        <v>3252.9169010000001</v>
      </c>
    </row>
    <row r="29" spans="2:14" s="14" customFormat="1" ht="15">
      <c r="B29" s="15"/>
      <c r="C29" s="16" t="s">
        <v>76</v>
      </c>
      <c r="D29" s="33" t="s">
        <v>77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2:14" s="17" customFormat="1" ht="12.75">
      <c r="B30" s="18"/>
      <c r="C30" s="19" t="s">
        <v>78</v>
      </c>
      <c r="D30" s="34" t="s">
        <v>79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2:14">
      <c r="B31" s="20">
        <v>11</v>
      </c>
      <c r="C31" s="21" t="s">
        <v>80</v>
      </c>
      <c r="D31" s="22" t="s">
        <v>81</v>
      </c>
      <c r="E31" s="22" t="s">
        <v>82</v>
      </c>
      <c r="F31" s="23">
        <v>70</v>
      </c>
      <c r="G31" s="24">
        <v>1</v>
      </c>
      <c r="H31" s="25">
        <f>F31 * G31 * 32.568</f>
        <v>2279.7599999999998</v>
      </c>
      <c r="I31" s="25">
        <f>F31 * G31 * 3.7673</f>
        <v>263.71100000000001</v>
      </c>
      <c r="J31" s="25">
        <f>F31 * G31 * 0</f>
        <v>0</v>
      </c>
      <c r="K31" s="25">
        <f>F31 * G31 * 31.004736</f>
        <v>2170.3315200000002</v>
      </c>
      <c r="L31" s="25">
        <f>F31 * G31 * 7.791558</f>
        <v>545.40906000000007</v>
      </c>
      <c r="M31" s="25">
        <f>F31 * G31 * 6.5136</f>
        <v>455.952</v>
      </c>
      <c r="N31" s="26">
        <f>SUM(H31:M31)</f>
        <v>5715.1635799999995</v>
      </c>
    </row>
    <row r="32" spans="2:14" s="27" customFormat="1" ht="20.100000000000001" customHeight="1">
      <c r="B32" s="36" t="s">
        <v>83</v>
      </c>
      <c r="C32" s="36"/>
      <c r="D32" s="36"/>
      <c r="E32" s="36"/>
      <c r="F32" s="36"/>
      <c r="G32" s="36"/>
      <c r="H32" s="28">
        <f t="shared" ref="H32:N32" si="0">SUM(H4:H31)</f>
        <v>25289.855899199996</v>
      </c>
      <c r="I32" s="28">
        <f t="shared" si="0"/>
        <v>2645.1976011099996</v>
      </c>
      <c r="J32" s="28">
        <f t="shared" si="0"/>
        <v>659.26275799999996</v>
      </c>
      <c r="K32" s="28">
        <f t="shared" si="0"/>
        <v>24075.942829899985</v>
      </c>
      <c r="L32" s="28">
        <f t="shared" si="0"/>
        <v>6090.3282588499969</v>
      </c>
      <c r="M32" s="28">
        <f t="shared" si="0"/>
        <v>5057.9711761999997</v>
      </c>
      <c r="N32" s="29">
        <f t="shared" si="0"/>
        <v>63818.558523259984</v>
      </c>
    </row>
  </sheetData>
  <mergeCells count="21">
    <mergeCell ref="B32:G32"/>
    <mergeCell ref="D24:N24"/>
    <mergeCell ref="D26:N26"/>
    <mergeCell ref="D27:N27"/>
    <mergeCell ref="D29:N29"/>
    <mergeCell ref="D30:N30"/>
    <mergeCell ref="D15:N15"/>
    <mergeCell ref="D17:N17"/>
    <mergeCell ref="D19:N19"/>
    <mergeCell ref="D20:N20"/>
    <mergeCell ref="D21:N21"/>
    <mergeCell ref="D8:N8"/>
    <mergeCell ref="D9:N9"/>
    <mergeCell ref="D11:N11"/>
    <mergeCell ref="D12:N12"/>
    <mergeCell ref="D13:N13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&amp;C&amp;KCCCCCC&amp;"Arial"9 Мая д.5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 Мая д.5</dc:title>
  <dc:creator/>
  <cp:lastModifiedBy/>
  <cp:lastPrinted>2022-03-21T10:38:23Z</cp:lastPrinted>
  <dcterms:created xsi:type="dcterms:W3CDTF">2022-03-21T10:38:23Z</dcterms:created>
  <dcterms:modified xsi:type="dcterms:W3CDTF">2022-03-21T10:40:59Z</dcterms:modified>
</cp:coreProperties>
</file>